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055" activeTab="0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0">'收支預算表'!$A$1:$G$24</definedName>
    <definedName name="_xlnm.Print_Area" localSheetId="1">'餘絀撥補表'!$A$1:$G$18</definedName>
  </definedNames>
  <calcPr fullCalcOnLoad="1"/>
</workbook>
</file>

<file path=xl/sharedStrings.xml><?xml version="1.0" encoding="utf-8"?>
<sst xmlns="http://schemas.openxmlformats.org/spreadsheetml/2006/main" count="64" uniqueCount="49">
  <si>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</si>
  <si>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</si>
  <si>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</si>
  <si>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</si>
  <si>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</si>
  <si>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</si>
  <si>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</si>
  <si>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</si>
  <si>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業務活動之現金流量</t>
  </si>
  <si>
    <t>　調整非現金項目</t>
  </si>
  <si>
    <t>現金及約當現金之淨增（淨減－）</t>
  </si>
  <si>
    <t>期初現金及約當現金</t>
  </si>
  <si>
    <t>期末現金及約當現金</t>
  </si>
  <si>
    <t>項目</t>
  </si>
  <si>
    <t>　　業務活動之淨現金流入（流出－）</t>
  </si>
  <si>
    <t>　　融資活動之淨現金流入（流出－）</t>
  </si>
  <si>
    <t>比較增減(-)</t>
  </si>
  <si>
    <t>　利息收入</t>
  </si>
  <si>
    <t>　投資利益</t>
  </si>
  <si>
    <t>　滯納金收入</t>
  </si>
  <si>
    <t>未分配賸餘</t>
  </si>
  <si>
    <t>投資活動之現金流量</t>
  </si>
  <si>
    <t>　　投資活動之淨現金流入（流出－）</t>
  </si>
  <si>
    <t>融資活動之現金流量</t>
  </si>
  <si>
    <t>　增加長期投資</t>
  </si>
  <si>
    <t>　手續費費用</t>
  </si>
  <si>
    <t>　呆帳提存－滯納金</t>
  </si>
  <si>
    <t>　提繳勞工退休基金</t>
  </si>
  <si>
    <t>　給付勞工退休金</t>
  </si>
  <si>
    <t>　本期賸餘</t>
  </si>
  <si>
    <t>　賸餘撥充基金數</t>
  </si>
  <si>
    <t>　本期賸餘（短絀－）</t>
  </si>
  <si>
    <t>　流動金融資產淨增</t>
  </si>
  <si>
    <t>本期賸餘（短絀－）</t>
  </si>
  <si>
    <t>本年度預算數</t>
  </si>
  <si>
    <t>總收入</t>
  </si>
  <si>
    <t>總支出</t>
  </si>
  <si>
    <t>勞 工 退 休 基 金 餘 絀 撥 補 表 （新制）</t>
  </si>
  <si>
    <t>勞 工 退 休 基 金 現 金 流 量 表 （新制）</t>
  </si>
  <si>
    <t>勞 工 退 休 基 金 收 支 餘 絀 表 （新制）</t>
  </si>
  <si>
    <t>上年度預算數</t>
  </si>
  <si>
    <t>比較增減(-)</t>
  </si>
  <si>
    <t>　減少長期投資</t>
  </si>
  <si>
    <t>　前期未分配賸餘</t>
  </si>
  <si>
    <t>　增加無形資產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</si>
  <si>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</si>
  <si>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</si>
  <si>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</si>
  <si>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 xml:space="preserve">　　　　　　　　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</si>
</sst>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m&quot;月&quot;d&quot;日&quot;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4"/>
      <name val="Times New Roman"/>
      <family val="1"/>
    </font>
    <font>
      <b/>
      <sz val="12"/>
      <name val="華康中黑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9" fontId="8" fillId="0" borderId="6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8" fillId="0" borderId="3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8" fillId="0" borderId="9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80" fontId="3" fillId="0" borderId="7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4" fillId="0" borderId="9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25"/>
  <sheetViews>
    <sheetView tabSelected="1" view="pageBreakPreview" zoomScaleSheetLayoutView="100" workbookViewId="0" topLeftCell="A10">
      <selection activeCell="A24" sqref="A24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64" t="s">
        <v>39</v>
      </c>
      <c r="B1" s="64"/>
      <c r="C1" s="64"/>
      <c r="D1" s="64"/>
      <c r="E1" s="64"/>
      <c r="F1" s="64"/>
      <c r="G1" s="64"/>
    </row>
    <row r="2" spans="1:7" s="59" customFormat="1" ht="18" customHeight="1" thickBot="1">
      <c r="A2" s="63" t="s">
        <v>48</v>
      </c>
      <c r="B2" s="70" t="s">
        <v>47</v>
      </c>
      <c r="C2" s="71"/>
      <c r="D2" s="71"/>
      <c r="E2" s="71"/>
      <c r="G2" s="1" t="s">
        <v>0</v>
      </c>
    </row>
    <row r="3" spans="1:7" ht="21" customHeight="1">
      <c r="A3" s="65" t="s">
        <v>1</v>
      </c>
      <c r="B3" s="69" t="s">
        <v>2</v>
      </c>
      <c r="C3" s="69"/>
      <c r="D3" s="69" t="s">
        <v>40</v>
      </c>
      <c r="E3" s="69"/>
      <c r="F3" s="67" t="s">
        <v>41</v>
      </c>
      <c r="G3" s="68"/>
    </row>
    <row r="4" spans="1:7" ht="21" customHeight="1">
      <c r="A4" s="66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4" t="s">
        <v>5</v>
      </c>
    </row>
    <row r="5" spans="1:7" ht="18.75" customHeight="1">
      <c r="A5" s="5" t="s">
        <v>35</v>
      </c>
      <c r="B5" s="49">
        <f>IF(SUM(B6:B8)=0,0,SUM(B6:B8))</f>
        <v>75790371</v>
      </c>
      <c r="C5" s="7">
        <f aca="true" t="shared" si="0" ref="C5:C12">IF(OR($B$5=0,B5=0),0,IF(ROUND((B5/$B$5*10000),0)=0,0,ROUND((B5/$B$5)*100,2)))</f>
        <v>100</v>
      </c>
      <c r="D5" s="49">
        <f>IF(SUM(D6:D8)=0,0,SUM(D6:D8))</f>
        <v>69084401</v>
      </c>
      <c r="E5" s="7">
        <f aca="true" t="shared" si="1" ref="E5:E12">IF(OR($D$5=0,D5=0),0,IF(ROUND((D5/$D$5*10000),0)=0,0,ROUND((D5/$D$5)*100,2)))</f>
        <v>100</v>
      </c>
      <c r="F5" s="24">
        <f aca="true" t="shared" si="2" ref="F5:F11">B5-D5</f>
        <v>6705970</v>
      </c>
      <c r="G5" s="50">
        <f>IF(OR(D5=0,F5=0),0,IF(ROUND((F5/D5*10000),0)=0,0,ABS(ROUND((F5/D5)*100,2))))</f>
        <v>9.71</v>
      </c>
    </row>
    <row r="6" spans="1:7" ht="18.75" customHeight="1">
      <c r="A6" s="9" t="s">
        <v>17</v>
      </c>
      <c r="B6" s="10">
        <v>8614603</v>
      </c>
      <c r="C6" s="11">
        <f t="shared" si="0"/>
        <v>11.37</v>
      </c>
      <c r="D6" s="10">
        <v>9985513</v>
      </c>
      <c r="E6" s="11">
        <f t="shared" si="1"/>
        <v>14.45</v>
      </c>
      <c r="F6" s="53">
        <f t="shared" si="2"/>
        <v>-1370910</v>
      </c>
      <c r="G6" s="46">
        <f aca="true" t="shared" si="3" ref="G6:G12">IF(OR(D6=0,F6=0),0,IF(ROUND((F6/D6*10000),0)=0,0,ABS(ROUND((F6/D6)*100,2))))</f>
        <v>13.73</v>
      </c>
    </row>
    <row r="7" spans="1:7" ht="18.75" customHeight="1">
      <c r="A7" s="9" t="s">
        <v>18</v>
      </c>
      <c r="B7" s="51">
        <v>66610190</v>
      </c>
      <c r="C7" s="11">
        <f t="shared" si="0"/>
        <v>87.89</v>
      </c>
      <c r="D7" s="51">
        <v>58565788</v>
      </c>
      <c r="E7" s="11">
        <f>IF(OR($D$5=0,D7=0),0,IF(ROUND((D7/$D$5*10000),0)=0,0,ROUND((D7/$D$5)*100,2)))+0.01</f>
        <v>84.78</v>
      </c>
      <c r="F7" s="53">
        <f t="shared" si="2"/>
        <v>8044402</v>
      </c>
      <c r="G7" s="46">
        <f>IF(OR(D7=0,F7=0),0,IF(ROUND((F7/D7*10000),0)=0,0,ABS(ROUND((F7/D7)*100,2))))</f>
        <v>13.74</v>
      </c>
    </row>
    <row r="8" spans="1:7" ht="18.75" customHeight="1">
      <c r="A8" s="9" t="s">
        <v>19</v>
      </c>
      <c r="B8" s="10">
        <v>565578</v>
      </c>
      <c r="C8" s="11">
        <f>IF(OR($B$5=0,B8=0),0,IF(ROUND((B8/$B$5*10000),0)=0,0,ROUND((B8/$B$5)*100,2)))-0.01</f>
        <v>0.74</v>
      </c>
      <c r="D8" s="10">
        <v>533100</v>
      </c>
      <c r="E8" s="11">
        <f>IF(OR($D$5=0,D8=0),0,IF(ROUND((D8/$D$5*10000),0)=0,0,ROUND((D8/$D$5)*100,2)))</f>
        <v>0.77</v>
      </c>
      <c r="F8" s="53">
        <f t="shared" si="2"/>
        <v>32478</v>
      </c>
      <c r="G8" s="46">
        <f>IF(OR(D8=0,F8=0),0,IF(ROUND((F8/D8*10000),0)=0,0,ABS(ROUND((F8/D8)*100,2))))</f>
        <v>6.09</v>
      </c>
    </row>
    <row r="9" spans="1:7" ht="18.75" customHeight="1">
      <c r="A9" s="5" t="s">
        <v>36</v>
      </c>
      <c r="B9" s="49">
        <f>IF(SUM(B10:B11)=0,0,SUM(B10:B11))</f>
        <v>159470</v>
      </c>
      <c r="C9" s="7">
        <f t="shared" si="0"/>
        <v>0.21</v>
      </c>
      <c r="D9" s="49">
        <f>IF(SUM(D10:D11)=0,0,SUM(D10:D11))</f>
        <v>140051</v>
      </c>
      <c r="E9" s="7">
        <f t="shared" si="1"/>
        <v>0.2</v>
      </c>
      <c r="F9" s="24">
        <f t="shared" si="2"/>
        <v>19419</v>
      </c>
      <c r="G9" s="45">
        <f t="shared" si="3"/>
        <v>13.87</v>
      </c>
    </row>
    <row r="10" spans="1:7" ht="18.75" customHeight="1">
      <c r="A10" s="9" t="s">
        <v>25</v>
      </c>
      <c r="B10" s="51">
        <v>112303</v>
      </c>
      <c r="C10" s="11">
        <f t="shared" si="0"/>
        <v>0.15</v>
      </c>
      <c r="D10" s="51">
        <v>93918</v>
      </c>
      <c r="E10" s="11">
        <f>IF(OR($D$5=0,D10=0),0,IF(ROUND((D10/$D$5*10000),0)=0,0,ROUND((D10/$D$5)*100,2)))-0.01</f>
        <v>0.13</v>
      </c>
      <c r="F10" s="53">
        <f t="shared" si="2"/>
        <v>18385</v>
      </c>
      <c r="G10" s="46">
        <f t="shared" si="3"/>
        <v>19.58</v>
      </c>
    </row>
    <row r="11" spans="1:7" ht="18.75" customHeight="1">
      <c r="A11" s="56" t="s">
        <v>26</v>
      </c>
      <c r="B11" s="10">
        <v>47167</v>
      </c>
      <c r="C11" s="11">
        <f t="shared" si="0"/>
        <v>0.06</v>
      </c>
      <c r="D11" s="10">
        <v>46133</v>
      </c>
      <c r="E11" s="11">
        <f>IF(OR($D$5=0,D11=0),0,IF(ROUND((D11/$D$5*10000),0)=0,0,ROUND((D11/$D$5)*100,2)))</f>
        <v>0.07</v>
      </c>
      <c r="F11" s="53">
        <f t="shared" si="2"/>
        <v>1034</v>
      </c>
      <c r="G11" s="57">
        <f>IF(OR(D11=0,F11=0),0,IF(ROUND((F11/D11*10000),0)=0,0,ABS(ROUND((F11/D11)*100,2))))</f>
        <v>2.24</v>
      </c>
    </row>
    <row r="12" spans="1:7" ht="18.75" customHeight="1">
      <c r="A12" s="5" t="s">
        <v>33</v>
      </c>
      <c r="B12" s="6">
        <f>B5-B9</f>
        <v>75630901</v>
      </c>
      <c r="C12" s="7">
        <f t="shared" si="0"/>
        <v>99.79</v>
      </c>
      <c r="D12" s="6">
        <f>D5-D9</f>
        <v>68944350</v>
      </c>
      <c r="E12" s="7">
        <f t="shared" si="1"/>
        <v>99.8</v>
      </c>
      <c r="F12" s="58">
        <f>IF(OR(AND(B12&lt;0,D12&gt;=0),AND(B12&gt;0,D12&lt;=0)),0,B12-D12)</f>
        <v>6686551</v>
      </c>
      <c r="G12" s="45">
        <f t="shared" si="3"/>
        <v>9.7</v>
      </c>
    </row>
    <row r="13" spans="1:7" ht="18.75" customHeight="1">
      <c r="A13" s="9"/>
      <c r="B13" s="10"/>
      <c r="C13" s="11"/>
      <c r="D13" s="10"/>
      <c r="E13" s="11"/>
      <c r="F13" s="53"/>
      <c r="G13" s="46"/>
    </row>
    <row r="14" spans="1:7" ht="18.75" customHeight="1">
      <c r="A14" s="9"/>
      <c r="B14" s="10"/>
      <c r="C14" s="11"/>
      <c r="D14" s="10"/>
      <c r="E14" s="11"/>
      <c r="F14" s="53"/>
      <c r="G14" s="46"/>
    </row>
    <row r="15" spans="1:7" ht="18.75" customHeight="1">
      <c r="A15" s="9"/>
      <c r="B15" s="10"/>
      <c r="C15" s="11"/>
      <c r="D15" s="10"/>
      <c r="E15" s="11"/>
      <c r="F15" s="53"/>
      <c r="G15" s="46"/>
    </row>
    <row r="16" spans="1:7" ht="18.75" customHeight="1">
      <c r="A16" s="9"/>
      <c r="B16" s="10"/>
      <c r="C16" s="11"/>
      <c r="D16" s="10"/>
      <c r="E16" s="11"/>
      <c r="F16" s="53"/>
      <c r="G16" s="46"/>
    </row>
    <row r="17" spans="1:7" ht="18.75" customHeight="1">
      <c r="A17" s="9"/>
      <c r="B17" s="10"/>
      <c r="C17" s="11"/>
      <c r="D17" s="10"/>
      <c r="E17" s="11"/>
      <c r="F17" s="53"/>
      <c r="G17" s="46"/>
    </row>
    <row r="18" spans="1:7" ht="72.75" customHeight="1">
      <c r="A18" s="9"/>
      <c r="B18" s="10"/>
      <c r="C18" s="11"/>
      <c r="D18" s="10"/>
      <c r="E18" s="11"/>
      <c r="F18" s="53"/>
      <c r="G18" s="46"/>
    </row>
    <row r="19" spans="1:7" ht="18.75" customHeight="1">
      <c r="A19" s="5"/>
      <c r="B19" s="6"/>
      <c r="C19" s="7"/>
      <c r="D19" s="6"/>
      <c r="E19" s="7"/>
      <c r="F19" s="24"/>
      <c r="G19" s="45"/>
    </row>
    <row r="20" spans="1:7" ht="18.75" customHeight="1">
      <c r="A20" s="5"/>
      <c r="B20" s="6"/>
      <c r="C20" s="7"/>
      <c r="D20" s="6"/>
      <c r="E20" s="7"/>
      <c r="F20" s="24"/>
      <c r="G20" s="45"/>
    </row>
    <row r="21" spans="1:7" ht="32.25" customHeight="1">
      <c r="A21" s="9"/>
      <c r="B21" s="10"/>
      <c r="C21" s="11"/>
      <c r="D21" s="10"/>
      <c r="E21" s="11"/>
      <c r="F21" s="53"/>
      <c r="G21" s="46"/>
    </row>
    <row r="22" spans="1:7" ht="18.75" customHeight="1">
      <c r="A22" s="9"/>
      <c r="B22" s="10"/>
      <c r="C22" s="11"/>
      <c r="D22" s="10"/>
      <c r="E22" s="11"/>
      <c r="F22" s="53"/>
      <c r="G22" s="46"/>
    </row>
    <row r="23" spans="1:7" ht="127.5" customHeight="1">
      <c r="A23" s="5"/>
      <c r="B23" s="13"/>
      <c r="C23" s="7"/>
      <c r="D23" s="13"/>
      <c r="E23" s="7"/>
      <c r="F23" s="24"/>
      <c r="G23" s="45"/>
    </row>
    <row r="24" spans="1:7" ht="174.75" customHeight="1" thickBot="1">
      <c r="A24" s="14"/>
      <c r="B24" s="15"/>
      <c r="C24" s="16"/>
      <c r="D24" s="15"/>
      <c r="E24" s="16"/>
      <c r="F24" s="30"/>
      <c r="G24" s="47"/>
    </row>
    <row r="25" spans="1:7" ht="16.5">
      <c r="A25" s="18"/>
      <c r="B25" s="19"/>
      <c r="C25" s="19"/>
      <c r="D25" s="20"/>
      <c r="E25" s="20"/>
      <c r="F25" s="20"/>
      <c r="G25" s="20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18"/>
  <sheetViews>
    <sheetView view="pageBreakPreview" zoomScaleSheetLayoutView="100" workbookViewId="0" topLeftCell="A16">
      <selection activeCell="B22" sqref="B22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64" t="s">
        <v>37</v>
      </c>
      <c r="B1" s="64"/>
      <c r="C1" s="64"/>
      <c r="D1" s="64"/>
      <c r="E1" s="64"/>
      <c r="F1" s="64"/>
      <c r="G1" s="64"/>
      <c r="H1" s="22"/>
    </row>
    <row r="2" spans="1:7" s="59" customFormat="1" ht="18.75" customHeight="1" thickBot="1">
      <c r="A2" s="62" t="s">
        <v>48</v>
      </c>
      <c r="B2" s="75" t="s">
        <v>46</v>
      </c>
      <c r="C2" s="76"/>
      <c r="D2" s="76"/>
      <c r="E2" s="76"/>
      <c r="F2" s="61"/>
      <c r="G2" s="1" t="s">
        <v>0</v>
      </c>
    </row>
    <row r="3" spans="1:7" ht="21" customHeight="1">
      <c r="A3" s="72" t="s">
        <v>13</v>
      </c>
      <c r="B3" s="69" t="s">
        <v>2</v>
      </c>
      <c r="C3" s="69"/>
      <c r="D3" s="69" t="s">
        <v>3</v>
      </c>
      <c r="E3" s="69"/>
      <c r="F3" s="69" t="s">
        <v>16</v>
      </c>
      <c r="G3" s="74"/>
    </row>
    <row r="4" spans="1:7" ht="21" customHeight="1">
      <c r="A4" s="73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6</v>
      </c>
      <c r="B5" s="23">
        <f>IF(SUM(B6:B7)=0,0,SUM(B6:B7))</f>
        <v>78873038</v>
      </c>
      <c r="C5" s="8">
        <f aca="true" t="shared" si="0" ref="C5:C10">IF(OR(B5=0,$B$5=0),0,IF(ROUND(B5/$B$5*10000,0)=0,0,ROUND(B5/$B$5*100,2)))</f>
        <v>100</v>
      </c>
      <c r="D5" s="24">
        <f>IF(SUM(D6:D7)=0,0,SUM(D6:D7))</f>
        <v>71751466</v>
      </c>
      <c r="E5" s="8">
        <f aca="true" t="shared" si="1" ref="E5:E10">IF(OR(D5=0,$D$5=0),0,IF(ROUND(D5/$D$5*10000,0)=0,0,ROUND(D5/$D$5*100,2)))</f>
        <v>100</v>
      </c>
      <c r="F5" s="24">
        <f>IF(SUM(F6:F7)=0,0,SUM(F6:F7))</f>
        <v>7121572</v>
      </c>
      <c r="G5" s="25">
        <f aca="true" t="shared" si="2" ref="G5:G10">IF(OR(D5=0,F5=0),0,IF(ROUND(F5/D5*10000,0)=0,0,ABS(ROUND(F5/D5*100,2))))</f>
        <v>9.93</v>
      </c>
    </row>
    <row r="6" spans="1:7" ht="30.75" customHeight="1">
      <c r="A6" s="9" t="s">
        <v>29</v>
      </c>
      <c r="B6" s="26">
        <v>75630901</v>
      </c>
      <c r="C6" s="12">
        <f t="shared" si="0"/>
        <v>95.89</v>
      </c>
      <c r="D6" s="26">
        <v>68944350</v>
      </c>
      <c r="E6" s="12">
        <f t="shared" si="1"/>
        <v>96.09</v>
      </c>
      <c r="F6" s="53">
        <f>IF((B6-D6)=0,0,(B6-D6))</f>
        <v>6686551</v>
      </c>
      <c r="G6" s="28">
        <f t="shared" si="2"/>
        <v>9.7</v>
      </c>
    </row>
    <row r="7" spans="1:7" ht="30.75" customHeight="1">
      <c r="A7" s="9" t="s">
        <v>43</v>
      </c>
      <c r="B7" s="26">
        <v>3242137</v>
      </c>
      <c r="C7" s="12">
        <f t="shared" si="0"/>
        <v>4.11</v>
      </c>
      <c r="D7" s="26">
        <v>2807116</v>
      </c>
      <c r="E7" s="12">
        <f t="shared" si="1"/>
        <v>3.91</v>
      </c>
      <c r="F7" s="53">
        <f>IF((B7-D7)=0,0,(B7-D7))</f>
        <v>435021</v>
      </c>
      <c r="G7" s="28">
        <f t="shared" si="2"/>
        <v>15.5</v>
      </c>
    </row>
    <row r="8" spans="1:7" ht="45" customHeight="1">
      <c r="A8" s="5" t="s">
        <v>7</v>
      </c>
      <c r="B8" s="23">
        <f>IF(SUM(B9:B9)=0,0,SUM(B9:B9))</f>
        <v>75112490</v>
      </c>
      <c r="C8" s="8">
        <f t="shared" si="0"/>
        <v>95.23</v>
      </c>
      <c r="D8" s="23">
        <f>IF(SUM(D9:D9)=0,0,SUM(D9:D9))</f>
        <v>68457383</v>
      </c>
      <c r="E8" s="8">
        <f t="shared" si="1"/>
        <v>95.41</v>
      </c>
      <c r="F8" s="24">
        <f>IF(SUM(F9:F9)=0,0,SUM(F9:F9))</f>
        <v>6655107</v>
      </c>
      <c r="G8" s="25">
        <f t="shared" si="2"/>
        <v>9.72</v>
      </c>
    </row>
    <row r="9" spans="1:7" ht="30.75" customHeight="1">
      <c r="A9" s="9" t="s">
        <v>30</v>
      </c>
      <c r="B9" s="26">
        <v>75112490</v>
      </c>
      <c r="C9" s="12">
        <f t="shared" si="0"/>
        <v>95.23</v>
      </c>
      <c r="D9" s="26">
        <v>68457383</v>
      </c>
      <c r="E9" s="12">
        <f t="shared" si="1"/>
        <v>95.41</v>
      </c>
      <c r="F9" s="53">
        <f>IF((B9-D9)=0,0,(B9-D9))</f>
        <v>6655107</v>
      </c>
      <c r="G9" s="28">
        <f t="shared" si="2"/>
        <v>9.72</v>
      </c>
    </row>
    <row r="10" spans="1:7" ht="30.75" customHeight="1">
      <c r="A10" s="5" t="s">
        <v>20</v>
      </c>
      <c r="B10" s="23">
        <f>IF((B5-B8)=0,0,(B5-B8))</f>
        <v>3760548</v>
      </c>
      <c r="C10" s="8">
        <f t="shared" si="0"/>
        <v>4.77</v>
      </c>
      <c r="D10" s="23">
        <f>IF((D5-D8)=0,0,(D5-D8))</f>
        <v>3294083</v>
      </c>
      <c r="E10" s="8">
        <f t="shared" si="1"/>
        <v>4.59</v>
      </c>
      <c r="F10" s="24">
        <f>IF((F5-F8)=0,0,(F5-F8))</f>
        <v>466465</v>
      </c>
      <c r="G10" s="25">
        <f t="shared" si="2"/>
        <v>14.16</v>
      </c>
    </row>
    <row r="11" spans="1:7" ht="30.75" customHeight="1">
      <c r="A11" s="5"/>
      <c r="B11" s="23"/>
      <c r="C11" s="8"/>
      <c r="D11" s="23"/>
      <c r="E11" s="8"/>
      <c r="F11" s="24"/>
      <c r="G11" s="25"/>
    </row>
    <row r="12" spans="1:7" ht="30.75" customHeight="1">
      <c r="A12" s="5"/>
      <c r="B12" s="23"/>
      <c r="C12" s="8"/>
      <c r="D12" s="23"/>
      <c r="E12" s="8"/>
      <c r="F12" s="24"/>
      <c r="G12" s="25"/>
    </row>
    <row r="13" spans="1:7" ht="30.75" customHeight="1">
      <c r="A13" s="54"/>
      <c r="B13" s="23"/>
      <c r="C13" s="8"/>
      <c r="D13" s="23"/>
      <c r="E13" s="12"/>
      <c r="F13" s="24"/>
      <c r="G13" s="25"/>
    </row>
    <row r="14" spans="1:7" ht="123" customHeight="1">
      <c r="A14" s="9"/>
      <c r="B14" s="26"/>
      <c r="C14" s="12"/>
      <c r="D14" s="27"/>
      <c r="E14" s="12"/>
      <c r="F14" s="53"/>
      <c r="G14" s="28"/>
    </row>
    <row r="15" spans="1:7" ht="36" customHeight="1">
      <c r="A15" s="9"/>
      <c r="B15" s="26"/>
      <c r="C15" s="12"/>
      <c r="D15" s="27"/>
      <c r="E15" s="12"/>
      <c r="F15" s="53"/>
      <c r="G15" s="28"/>
    </row>
    <row r="16" spans="1:7" ht="63.75" customHeight="1">
      <c r="A16" s="9"/>
      <c r="B16" s="26"/>
      <c r="C16" s="12"/>
      <c r="D16" s="27"/>
      <c r="E16" s="12"/>
      <c r="F16" s="53"/>
      <c r="G16" s="28"/>
    </row>
    <row r="17" spans="1:7" ht="96.75" customHeight="1">
      <c r="A17" s="9"/>
      <c r="B17" s="26"/>
      <c r="C17" s="12"/>
      <c r="D17" s="27"/>
      <c r="E17" s="12"/>
      <c r="F17" s="53"/>
      <c r="G17" s="28"/>
    </row>
    <row r="18" spans="1:7" ht="81.75" customHeight="1" thickBot="1">
      <c r="A18" s="48"/>
      <c r="B18" s="29"/>
      <c r="C18" s="17"/>
      <c r="D18" s="30"/>
      <c r="E18" s="17"/>
      <c r="F18" s="30"/>
      <c r="G18" s="31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29"/>
  <sheetViews>
    <sheetView view="pageBreakPreview" zoomScaleSheetLayoutView="100" workbookViewId="0" topLeftCell="A1">
      <selection activeCell="A25" sqref="A25"/>
    </sheetView>
  </sheetViews>
  <sheetFormatPr defaultColWidth="9.00390625" defaultRowHeight="16.5"/>
  <cols>
    <col min="1" max="1" width="44.375" style="0" customWidth="1"/>
    <col min="2" max="2" width="25.00390625" style="0" customWidth="1"/>
    <col min="3" max="3" width="24.875" style="0" customWidth="1"/>
    <col min="4" max="4" width="13.875" style="0" customWidth="1"/>
    <col min="5" max="5" width="10.875" style="0" customWidth="1"/>
    <col min="6" max="6" width="13.875" style="0" customWidth="1"/>
    <col min="7" max="7" width="10.875" style="0" customWidth="1"/>
  </cols>
  <sheetData>
    <row r="1" spans="1:8" ht="26.25" customHeight="1">
      <c r="A1" s="64" t="s">
        <v>38</v>
      </c>
      <c r="B1" s="64"/>
      <c r="C1" s="64"/>
      <c r="D1" s="21"/>
      <c r="E1" s="21"/>
      <c r="F1" s="21"/>
      <c r="G1" s="21"/>
      <c r="H1" s="22"/>
    </row>
    <row r="2" spans="1:6" s="59" customFormat="1" ht="18" customHeight="1" thickBot="1">
      <c r="A2" s="81" t="s">
        <v>45</v>
      </c>
      <c r="B2" s="82"/>
      <c r="C2" s="32" t="s">
        <v>0</v>
      </c>
      <c r="D2" s="60"/>
      <c r="E2" s="60"/>
      <c r="F2" s="61"/>
    </row>
    <row r="3" spans="1:3" ht="21" customHeight="1">
      <c r="A3" s="65" t="s">
        <v>13</v>
      </c>
      <c r="B3" s="77" t="s">
        <v>34</v>
      </c>
      <c r="C3" s="78"/>
    </row>
    <row r="4" spans="1:3" ht="21" customHeight="1">
      <c r="A4" s="66"/>
      <c r="B4" s="79"/>
      <c r="C4" s="80"/>
    </row>
    <row r="5" spans="1:7" ht="22.5" customHeight="1">
      <c r="A5" s="55" t="s">
        <v>8</v>
      </c>
      <c r="B5" s="33"/>
      <c r="C5" s="33"/>
      <c r="D5" s="59"/>
      <c r="E5" s="59"/>
      <c r="F5" s="59"/>
      <c r="G5" s="59"/>
    </row>
    <row r="6" spans="1:7" ht="21.75" customHeight="1">
      <c r="A6" s="34" t="s">
        <v>31</v>
      </c>
      <c r="B6" s="35">
        <v>75630901</v>
      </c>
      <c r="C6" s="36"/>
      <c r="D6" s="59"/>
      <c r="E6" s="59"/>
      <c r="F6" s="59"/>
      <c r="G6" s="59"/>
    </row>
    <row r="7" spans="1:7" ht="21.75" customHeight="1">
      <c r="A7" s="34" t="s">
        <v>9</v>
      </c>
      <c r="B7" s="35">
        <v>-76884</v>
      </c>
      <c r="C7" s="36"/>
      <c r="D7" s="59"/>
      <c r="E7" s="59"/>
      <c r="F7" s="59"/>
      <c r="G7" s="59"/>
    </row>
    <row r="8" spans="1:7" ht="22.5" customHeight="1">
      <c r="A8" s="37" t="s">
        <v>14</v>
      </c>
      <c r="B8" s="38"/>
      <c r="C8" s="38">
        <f>IF(SUM(B6:B7)=0,0,SUM(B6:B7))</f>
        <v>75554017</v>
      </c>
      <c r="D8" s="59"/>
      <c r="E8" s="59"/>
      <c r="F8" s="59"/>
      <c r="G8" s="59"/>
    </row>
    <row r="9" spans="1:7" ht="22.5" customHeight="1">
      <c r="A9" s="39" t="s">
        <v>21</v>
      </c>
      <c r="B9" s="36"/>
      <c r="C9" s="36"/>
      <c r="D9" s="59"/>
      <c r="E9" s="59"/>
      <c r="F9" s="59"/>
      <c r="G9" s="59"/>
    </row>
    <row r="10" spans="1:7" ht="22.5" customHeight="1">
      <c r="A10" s="34" t="s">
        <v>32</v>
      </c>
      <c r="B10" s="35">
        <v>-259901853</v>
      </c>
      <c r="C10" s="36"/>
      <c r="D10" s="59"/>
      <c r="E10" s="59"/>
      <c r="F10" s="59"/>
      <c r="G10" s="59"/>
    </row>
    <row r="11" spans="1:7" ht="21" customHeight="1" hidden="1">
      <c r="A11" s="34" t="s">
        <v>24</v>
      </c>
      <c r="B11" s="35"/>
      <c r="C11" s="36"/>
      <c r="D11" s="59"/>
      <c r="E11" s="59"/>
      <c r="F11" s="59"/>
      <c r="G11" s="59"/>
    </row>
    <row r="12" spans="1:7" ht="21" customHeight="1">
      <c r="A12" s="34" t="s">
        <v>42</v>
      </c>
      <c r="B12" s="35">
        <v>17145743</v>
      </c>
      <c r="C12" s="36"/>
      <c r="D12" s="59"/>
      <c r="E12" s="59"/>
      <c r="F12" s="59"/>
      <c r="G12" s="59"/>
    </row>
    <row r="13" spans="1:7" ht="23.25" customHeight="1">
      <c r="A13" s="34" t="s">
        <v>44</v>
      </c>
      <c r="B13" s="35">
        <v>-13032</v>
      </c>
      <c r="C13" s="42"/>
      <c r="D13" s="59"/>
      <c r="E13" s="59"/>
      <c r="F13" s="59"/>
      <c r="G13" s="59"/>
    </row>
    <row r="14" spans="1:7" ht="21" customHeight="1">
      <c r="A14" s="37" t="s">
        <v>22</v>
      </c>
      <c r="B14" s="35"/>
      <c r="C14" s="38">
        <f>+B10+B11+B12+B13</f>
        <v>-242769142</v>
      </c>
      <c r="D14" s="59"/>
      <c r="E14" s="59"/>
      <c r="F14" s="59"/>
      <c r="G14" s="59"/>
    </row>
    <row r="15" spans="1:7" ht="21" customHeight="1">
      <c r="A15" s="39" t="s">
        <v>23</v>
      </c>
      <c r="B15" s="35"/>
      <c r="C15" s="38"/>
      <c r="D15" s="59"/>
      <c r="E15" s="59"/>
      <c r="F15" s="59"/>
      <c r="G15" s="59"/>
    </row>
    <row r="16" spans="1:7" ht="21" customHeight="1">
      <c r="A16" s="34" t="s">
        <v>27</v>
      </c>
      <c r="B16" s="35">
        <v>172851103</v>
      </c>
      <c r="C16" s="38"/>
      <c r="D16" s="59"/>
      <c r="E16" s="59"/>
      <c r="F16" s="59"/>
      <c r="G16" s="59"/>
    </row>
    <row r="17" spans="1:7" ht="21" customHeight="1">
      <c r="A17" s="34" t="s">
        <v>28</v>
      </c>
      <c r="B17" s="35">
        <v>-15996427</v>
      </c>
      <c r="C17" s="38"/>
      <c r="D17" s="59"/>
      <c r="E17" s="59"/>
      <c r="F17" s="59"/>
      <c r="G17" s="59"/>
    </row>
    <row r="18" spans="1:7" ht="21" customHeight="1">
      <c r="A18" s="37" t="s">
        <v>15</v>
      </c>
      <c r="B18" s="35"/>
      <c r="C18" s="38">
        <f>IF(SUM(B16:B17)=0,0,SUM(B16:B17))</f>
        <v>156854676</v>
      </c>
      <c r="D18" s="59"/>
      <c r="E18" s="59"/>
      <c r="F18" s="59"/>
      <c r="G18" s="59"/>
    </row>
    <row r="19" spans="1:3" ht="21" customHeight="1">
      <c r="A19" s="39" t="s">
        <v>10</v>
      </c>
      <c r="B19" s="35"/>
      <c r="C19" s="38">
        <f>IF(SUM(C8,C14,C18)=0,0,SUM(C8,C14,C18))</f>
        <v>-10360449</v>
      </c>
    </row>
    <row r="20" spans="1:3" ht="21" customHeight="1">
      <c r="A20" s="39" t="s">
        <v>11</v>
      </c>
      <c r="B20" s="35"/>
      <c r="C20" s="41">
        <v>247094524</v>
      </c>
    </row>
    <row r="21" spans="1:3" ht="21" customHeight="1">
      <c r="A21" s="39" t="s">
        <v>12</v>
      </c>
      <c r="B21" s="35"/>
      <c r="C21" s="42">
        <f>C19+C20</f>
        <v>236734075</v>
      </c>
    </row>
    <row r="22" spans="1:3" ht="30" customHeight="1">
      <c r="A22" s="34"/>
      <c r="B22" s="35"/>
      <c r="C22" s="36"/>
    </row>
    <row r="23" spans="1:3" ht="30" customHeight="1">
      <c r="A23" s="34"/>
      <c r="B23" s="35"/>
      <c r="C23" s="36"/>
    </row>
    <row r="24" spans="1:3" ht="30" customHeight="1">
      <c r="A24" s="34"/>
      <c r="B24" s="35"/>
      <c r="C24" s="36"/>
    </row>
    <row r="25" spans="1:3" ht="24.75" customHeight="1">
      <c r="A25" s="34"/>
      <c r="B25" s="35"/>
      <c r="C25" s="36"/>
    </row>
    <row r="26" spans="1:3" ht="28.5" customHeight="1">
      <c r="A26" s="34"/>
      <c r="B26" s="35"/>
      <c r="C26" s="36"/>
    </row>
    <row r="27" spans="1:3" ht="30.75" customHeight="1">
      <c r="A27" s="37"/>
      <c r="B27" s="38"/>
      <c r="C27" s="38"/>
    </row>
    <row r="28" spans="1:3" ht="51.75" customHeight="1">
      <c r="A28" s="40"/>
      <c r="B28" s="38"/>
      <c r="C28" s="41"/>
    </row>
    <row r="29" spans="1:3" ht="135.75" customHeight="1" thickBot="1">
      <c r="A29" s="43"/>
      <c r="B29" s="52"/>
      <c r="C29" s="52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2016-08-17T07:57:45Z</cp:lastPrinted>
  <dcterms:created xsi:type="dcterms:W3CDTF">2001-07-11T06:52:26Z</dcterms:created>
  <dcterms:modified xsi:type="dcterms:W3CDTF">2016-08-17T07:58:18Z</dcterms:modified>
  <cp:category>I13</cp:category>
  <cp:version/>
  <cp:contentType/>
  <cp:contentStatus/>
</cp:coreProperties>
</file>